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minimized="1" xWindow="0" yWindow="0" windowWidth="23040" windowHeight="9072" activeTab="1"/>
  </bookViews>
  <sheets>
    <sheet name="Nhập liệu" sheetId="1" r:id="rId1"/>
    <sheet name="Phiếu lương" sheetId="2" r:id="rId2"/>
  </sheets>
  <calcPr calcId="162913"/>
</workbook>
</file>

<file path=xl/calcChain.xml><?xml version="1.0" encoding="utf-8"?>
<calcChain xmlns="http://schemas.openxmlformats.org/spreadsheetml/2006/main">
  <c r="H12" i="2" l="1"/>
  <c r="H11" i="2"/>
  <c r="H10" i="2"/>
  <c r="H9" i="2"/>
  <c r="H8" i="2"/>
  <c r="B6" i="2"/>
  <c r="H25" i="2"/>
  <c r="H24" i="2"/>
  <c r="D24" i="2"/>
  <c r="H23" i="2"/>
  <c r="D23" i="2"/>
  <c r="H22" i="2"/>
  <c r="D22" i="2"/>
  <c r="H21" i="2"/>
  <c r="D21" i="2"/>
  <c r="H19" i="2"/>
  <c r="D19" i="2"/>
  <c r="D16" i="2"/>
  <c r="H15" i="2"/>
  <c r="D15" i="2"/>
  <c r="D14" i="2"/>
  <c r="H16" i="2" s="1"/>
  <c r="D20" i="2" s="1"/>
  <c r="C12" i="2"/>
  <c r="C11" i="2"/>
  <c r="C10" i="2"/>
  <c r="C9" i="2"/>
  <c r="C8" i="2"/>
  <c r="B4" i="2"/>
  <c r="B3" i="2"/>
  <c r="B2" i="2"/>
  <c r="H20" i="2" l="1"/>
  <c r="D26" i="2"/>
  <c r="D25" i="2"/>
  <c r="H26" i="2" l="1"/>
  <c r="H27" i="2"/>
  <c r="H28" i="2" s="1"/>
  <c r="D30" i="2" s="1"/>
</calcChain>
</file>

<file path=xl/sharedStrings.xml><?xml version="1.0" encoding="utf-8"?>
<sst xmlns="http://schemas.openxmlformats.org/spreadsheetml/2006/main" count="108" uniqueCount="83">
  <si>
    <t>BẢNG NHẬP LIỆU PHIẾU LƯƠNG</t>
  </si>
  <si>
    <t>Chỉ sửa các ô màu vàng. Sheet Phiếu lương tự tính theo công thức Excel.</t>
  </si>
  <si>
    <t>CÔNG TY</t>
  </si>
  <si>
    <t>Tên công ty</t>
  </si>
  <si>
    <t>Mã số thuế</t>
  </si>
  <si>
    <t>Địa chỉ</t>
  </si>
  <si>
    <t>Điện thoại</t>
  </si>
  <si>
    <t>Email</t>
  </si>
  <si>
    <t>Tháng lương (YYYY-MM)</t>
  </si>
  <si>
    <t>2026-09</t>
  </si>
  <si>
    <t>NHÂN VIÊN</t>
  </si>
  <si>
    <t>Mã nhân viên</t>
  </si>
  <si>
    <t>Họ và tên</t>
  </si>
  <si>
    <t>Phòng ban</t>
  </si>
  <si>
    <t>Chức vụ</t>
  </si>
  <si>
    <t>Ngày bắt đầu làm việc</t>
  </si>
  <si>
    <t>Loại hợp đồng</t>
  </si>
  <si>
    <t>Số tài khoản</t>
  </si>
  <si>
    <t>Ngân hàng</t>
  </si>
  <si>
    <t>MST cá nhân</t>
  </si>
  <si>
    <t>THU NHẬP</t>
  </si>
  <si>
    <t>Số ngày công hưởng lương</t>
  </si>
  <si>
    <t>Số ngày công chuẩn / tháng</t>
  </si>
  <si>
    <t>Lương cơ bản</t>
  </si>
  <si>
    <t>PC lương không chịu thuế TNCN</t>
  </si>
  <si>
    <t>PC lương chịu thuế TNCN</t>
  </si>
  <si>
    <t>Hỗ trợ phí gửi xe</t>
  </si>
  <si>
    <t>Tăng ca</t>
  </si>
  <si>
    <t>Thu nhập OT không chịu thuế TNCN</t>
  </si>
  <si>
    <t>Tiền thưởng</t>
  </si>
  <si>
    <t>BẢO HIỂM &amp; GIẢM TRỪ</t>
  </si>
  <si>
    <t>Lương đóng BHXH</t>
  </si>
  <si>
    <t>Số người phụ thuộc</t>
  </si>
  <si>
    <t>Giảm trừ bản thân (cố định)</t>
  </si>
  <si>
    <t>Giảm trừ mỗi người phụ thuộc</t>
  </si>
  <si>
    <t>Thuế TNCN: biểu lũy tiến 7 bậc (Thông tư 111/2013/TT-BTC). BHXH 8% + BHYT 1,5% + BHTN 1%. Giảm trừ bản thân 11.000.000đ, NPT 4.500.000đ/người.</t>
  </si>
  <si>
    <t>Ngày vào làm</t>
  </si>
  <si>
    <t>Số ngày công</t>
  </si>
  <si>
    <t>Tổng lương</t>
  </si>
  <si>
    <t>PC chịu thuế TNCN</t>
  </si>
  <si>
    <t>PC không chịu thuế TNCN</t>
  </si>
  <si>
    <t>Lương &amp; PC theo ngày công (I.1)</t>
  </si>
  <si>
    <t>I. CÁC KHOẢN THU NHẬP</t>
  </si>
  <si>
    <t>II. CÁC KHOẢN TRỪ</t>
  </si>
  <si>
    <t/>
  </si>
  <si>
    <t>1</t>
  </si>
  <si>
    <t>Lương và PC theo ngày công</t>
  </si>
  <si>
    <t>Bảo hiểm bắt buộc</t>
  </si>
  <si>
    <t>2</t>
  </si>
  <si>
    <t>1.1</t>
  </si>
  <si>
    <t>BHXH (8%)</t>
  </si>
  <si>
    <t>3</t>
  </si>
  <si>
    <t>1.2</t>
  </si>
  <si>
    <t>BHYT (1,5%)</t>
  </si>
  <si>
    <t>4</t>
  </si>
  <si>
    <t>1.3</t>
  </si>
  <si>
    <t>BH thất nghiệp (1%)</t>
  </si>
  <si>
    <t>5</t>
  </si>
  <si>
    <t>PC lương không chịu thuế TNCN (tính theo số ngày công)</t>
  </si>
  <si>
    <t>Giảm trừ gia cảnh</t>
  </si>
  <si>
    <t>6</t>
  </si>
  <si>
    <t>Thu nhập chịu thuế  (I.1 + I.2 + I.3 + I.4 − I.5 − II.3)</t>
  </si>
  <si>
    <t>A</t>
  </si>
  <si>
    <t>Tổng cộng thu nhập  (1 + 2 + 3 + 4)</t>
  </si>
  <si>
    <t>Thu nhập tính thuế PIT:  TNTT = I.6 − (II.1 + II.2)</t>
  </si>
  <si>
    <t>Thuế TNCN (biểu lũy tiến 7 bậc)</t>
  </si>
  <si>
    <t>B</t>
  </si>
  <si>
    <t>Tổng cộng khoản trừ  (II.1 + II.5)</t>
  </si>
  <si>
    <t>TỔNG TIỀN THỰC NHẬN  (A − B)</t>
  </si>
  <si>
    <t>Người lập phiếu</t>
  </si>
  <si>
    <t>Người nhận lương</t>
  </si>
  <si>
    <t>(Ký, ghi rõ họ tên)</t>
  </si>
  <si>
    <t>Ghi chú: Sửa số liệu trên sheet Nhập liệu (ô vàng). Công thức: A = I.1+I.2+I.3+I.4 | I.6 = A − I.5 − II.3 | TNTT = I.6 − (II.1 + II.2) | B = II.1 + II.5 | Thực nhận = A − B.</t>
  </si>
  <si>
    <t>Công ty A</t>
  </si>
  <si>
    <t>0123456789</t>
  </si>
  <si>
    <t>------</t>
  </si>
  <si>
    <t>abc@email.com</t>
  </si>
  <si>
    <t>NV-001</t>
  </si>
  <si>
    <t>Nguyễn Văn A</t>
  </si>
  <si>
    <t>Kế toán</t>
  </si>
  <si>
    <t>Kế toán trưởng</t>
  </si>
  <si>
    <t>HĐ không thời hạn</t>
  </si>
  <si>
    <t>Ngân hàng Vietcombank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</si>
</sst>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đ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b/>
      <sz val="12"/>
      <color rgb="FFFFFFFF"/>
      <name val="Palatino Linotype"/>
      <family val="1"/>
    </font>
    <font>
      <sz val="12"/>
      <color theme="1"/>
      <name val="Palatino Linotype"/>
      <family val="1"/>
    </font>
    <font>
      <i/>
      <sz val="12"/>
      <color rgb="FF6B6258"/>
      <name val="Palatino Linotype"/>
      <family val="1"/>
    </font>
    <font>
      <sz val="12"/>
      <color rgb="FF1C1917"/>
      <name val="Palatino Linotype"/>
      <family val="1"/>
    </font>
    <font>
      <b/>
      <sz val="12"/>
      <color rgb="FF1C1917"/>
      <name val="Palatino Linotype"/>
      <family val="1"/>
    </font>
    <font>
      <b/>
      <sz val="18"/>
      <color rgb="FFFFFFFF"/>
      <name val="Palatino Linotype"/>
      <family val="1"/>
    </font>
    <font>
      <b/>
      <sz val="16"/>
      <color rgb="FF1B3A4B"/>
      <name val="Palatino Linotype"/>
      <family val="1"/>
    </font>
    <font>
      <b/>
      <sz val="12"/>
      <color rgb="FF1B3A4B"/>
      <name val="Palatino Linotype"/>
      <family val="1"/>
    </font>
    <font>
      <b/>
      <sz val="12"/>
      <color rgb="FFC05612"/>
      <name val="Palatino Linotype"/>
      <family val="1"/>
    </font>
    <font>
      <i/>
      <sz val="10"/>
      <color rgb="FF6B6258"/>
      <name val="Palatino Linotype"/>
      <family val="1"/>
    </font>
    <font>
      <b/>
      <sz val="12"/>
      <color theme="1"/>
      <name val="Palatino Linotype"/>
      <family val="1"/>
    </font>
    <font>
      <sz val="12"/>
      <color rgb="FF6B6258"/>
      <name val="Palatino Linotype"/>
      <family val="1"/>
    </font>
    <font>
      <b/>
      <sz val="20"/>
      <color rgb="FF1B3A4B"/>
      <name val="Palatino Linotype"/>
      <family val="1"/>
    </font>
  </fonts>
  <fills count="13">
    <fill>
      <patternFill patternType="none"/>
    </fill>
    <fill>
      <patternFill patternType="gray125"/>
    </fill>
    <fill>
      <patternFill patternType="solid">
        <fgColor rgb="FF1B3A4B"/>
      </patternFill>
    </fill>
    <fill>
      <patternFill patternType="solid">
        <fgColor rgb="FFFFF4CC"/>
      </patternFill>
    </fill>
    <fill>
      <patternFill patternType="solid">
        <fgColor rgb="FFFBF7F0"/>
      </patternFill>
    </fill>
    <fill>
      <patternFill patternType="solid">
        <fgColor rgb="FF1E5C45"/>
      </patternFill>
    </fill>
    <fill>
      <patternFill patternType="solid">
        <fgColor rgb="FFDCEEE4"/>
      </patternFill>
    </fill>
    <fill>
      <patternFill patternType="solid">
        <fgColor rgb="FF8F2D2D"/>
      </patternFill>
    </fill>
    <fill>
      <patternFill patternType="solid">
        <fgColor rgb="FFF6D9B8"/>
      </patternFill>
    </fill>
    <fill>
      <patternFill patternType="solid">
        <fgColor rgb="FFFFFFFF"/>
      </patternFill>
    </fill>
    <fill>
      <patternFill patternType="solid">
        <fgColor rgb="FFF5E27A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C9C0B2"/>
      </left>
      <right style="thin">
        <color rgb="FFC9C0B2"/>
      </right>
      <top style="thin">
        <color rgb="FFC9C0B2"/>
      </top>
      <bottom style="thin">
        <color rgb="FFC9C0B2"/>
      </bottom>
      <diagonal/>
    </border>
    <border>
      <left style="thin">
        <color rgb="FFC9C0B2"/>
      </left>
      <right/>
      <top style="thin">
        <color rgb="FFC9C0B2"/>
      </top>
      <bottom style="thin">
        <color rgb="FFC9C0B2"/>
      </bottom>
      <diagonal/>
    </border>
    <border>
      <left/>
      <right style="thin">
        <color rgb="FFC9C0B2"/>
      </right>
      <top style="thin">
        <color rgb="FFC9C0B2"/>
      </top>
      <bottom style="thin">
        <color rgb="FFC9C0B2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left" vertical="center" indent="1"/>
    </xf>
    <xf numFmtId="0" fontId="5" fillId="0" borderId="1" xfId="0" applyFont="1" applyBorder="1"/>
    <xf numFmtId="0" fontId="5" fillId="3" borderId="1" xfId="0" applyFont="1" applyFill="1" applyBorder="1"/>
    <xf numFmtId="1" fontId="6" fillId="3" borderId="1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12" borderId="1" xfId="0" applyNumberFormat="1" applyFont="1" applyFill="1" applyBorder="1" applyAlignment="1">
      <alignment horizontal="right"/>
    </xf>
    <xf numFmtId="1" fontId="6" fillId="12" borderId="1" xfId="0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7" fillId="2" borderId="0" xfId="0" applyFont="1" applyFill="1" applyAlignment="1">
      <alignment horizontal="center" vertical="center"/>
    </xf>
    <xf numFmtId="0" fontId="5" fillId="3" borderId="1" xfId="0" quotePrefix="1" applyFont="1" applyFill="1" applyBorder="1"/>
    <xf numFmtId="0" fontId="7" fillId="2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left" vertical="center" indent="1"/>
    </xf>
    <xf numFmtId="164" fontId="8" fillId="10" borderId="1" xfId="0" applyNumberFormat="1" applyFont="1" applyFill="1" applyBorder="1" applyAlignment="1">
      <alignment horizontal="right" vertical="center"/>
    </xf>
    <xf numFmtId="0" fontId="1" fillId="11" borderId="0" xfId="0" applyFont="1" applyFill="1"/>
    <xf numFmtId="14" fontId="5" fillId="3" borderId="1" xfId="0" applyNumberFormat="1" applyFont="1" applyFill="1" applyBorder="1" applyAlignment="1">
      <alignment horizontal="left"/>
    </xf>
    <xf numFmtId="0" fontId="3" fillId="11" borderId="0" xfId="0" applyFont="1" applyFill="1"/>
    <xf numFmtId="0" fontId="2" fillId="5" borderId="1" xfId="0" applyFont="1" applyFill="1" applyBorder="1" applyAlignment="1">
      <alignment horizontal="left" vertical="center" indent="1"/>
    </xf>
    <xf numFmtId="164" fontId="6" fillId="6" borderId="1" xfId="0" applyNumberFormat="1" applyFont="1" applyFill="1" applyBorder="1" applyAlignment="1">
      <alignment horizontal="right"/>
    </xf>
    <xf numFmtId="0" fontId="5" fillId="11" borderId="1" xfId="0" applyFont="1" applyFill="1" applyBorder="1" applyAlignment="1">
      <alignment vertical="center" indent="1"/>
    </xf>
    <xf numFmtId="164" fontId="6" fillId="11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indent="1"/>
    </xf>
    <xf numFmtId="0" fontId="2" fillId="7" borderId="1" xfId="0" applyFont="1" applyFill="1" applyBorder="1" applyAlignment="1">
      <alignment horizontal="left" vertical="center" indent="1"/>
    </xf>
    <xf numFmtId="0" fontId="9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 wrapText="1"/>
    </xf>
    <xf numFmtId="1" fontId="10" fillId="8" borderId="1" xfId="0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vertical="center" wrapText="1"/>
    </xf>
    <xf numFmtId="164" fontId="6" fillId="6" borderId="1" xfId="0" applyNumberFormat="1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 wrapText="1"/>
    </xf>
    <xf numFmtId="164" fontId="6" fillId="9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12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vertical="center" wrapText="1"/>
    </xf>
    <xf numFmtId="164" fontId="12" fillId="11" borderId="1" xfId="0" applyNumberFormat="1" applyFont="1" applyFill="1" applyBorder="1" applyAlignment="1">
      <alignment horizontal="right" vertical="center"/>
    </xf>
    <xf numFmtId="0" fontId="13" fillId="4" borderId="1" xfId="0" applyFont="1" applyFill="1" applyBorder="1"/>
    <xf numFmtId="0" fontId="13" fillId="4" borderId="2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6" fillId="0" borderId="1" xfId="0" applyFont="1" applyBorder="1" applyAlignment="1"/>
    <xf numFmtId="0" fontId="5" fillId="0" borderId="1" xfId="0" applyFont="1" applyBorder="1" applyAlignment="1"/>
    <xf numFmtId="1" fontId="5" fillId="0" borderId="1" xfId="0" applyNumberFormat="1" applyFont="1" applyBorder="1" applyAlignment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c@e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2"/>
  <sheetViews>
    <sheetView showGridLines="0" topLeftCell="A22" zoomScaleNormal="100" workbookViewId="0">
      <selection activeCell="F35" sqref="F35"/>
    </sheetView>
  </sheetViews>
  <sheetFormatPr defaultRowHeight="17.399999999999999" x14ac:dyDescent="0.4"/>
  <cols>
    <col min="1" max="1" width="4" style="2" customWidth="1"/>
    <col min="2" max="2" width="42" style="2" customWidth="1"/>
    <col min="3" max="3" width="44" style="2" customWidth="1"/>
    <col min="4" max="16384" width="8.88671875" style="2"/>
  </cols>
  <sheetData>
    <row r="2" spans="2:3" ht="26.4" x14ac:dyDescent="0.4">
      <c r="B2" s="12" t="s">
        <v>0</v>
      </c>
      <c r="C2" s="12"/>
    </row>
    <row r="3" spans="2:3" x14ac:dyDescent="0.4">
      <c r="B3" s="3" t="s">
        <v>1</v>
      </c>
    </row>
    <row r="5" spans="2:3" x14ac:dyDescent="0.4">
      <c r="B5" s="4" t="s">
        <v>2</v>
      </c>
      <c r="C5" s="4"/>
    </row>
    <row r="6" spans="2:3" x14ac:dyDescent="0.4">
      <c r="B6" s="5" t="s">
        <v>3</v>
      </c>
      <c r="C6" s="6" t="s">
        <v>73</v>
      </c>
    </row>
    <row r="7" spans="2:3" x14ac:dyDescent="0.4">
      <c r="B7" s="5" t="s">
        <v>4</v>
      </c>
      <c r="C7" s="13" t="s">
        <v>74</v>
      </c>
    </row>
    <row r="8" spans="2:3" x14ac:dyDescent="0.4">
      <c r="B8" s="5" t="s">
        <v>5</v>
      </c>
      <c r="C8" s="13" t="s">
        <v>75</v>
      </c>
    </row>
    <row r="9" spans="2:3" x14ac:dyDescent="0.4">
      <c r="B9" s="5" t="s">
        <v>6</v>
      </c>
      <c r="C9" s="13" t="s">
        <v>74</v>
      </c>
    </row>
    <row r="10" spans="2:3" x14ac:dyDescent="0.4">
      <c r="B10" s="5" t="s">
        <v>7</v>
      </c>
      <c r="C10" s="6" t="s">
        <v>76</v>
      </c>
    </row>
    <row r="11" spans="2:3" x14ac:dyDescent="0.4">
      <c r="B11" s="5" t="s">
        <v>8</v>
      </c>
      <c r="C11" s="6" t="s">
        <v>9</v>
      </c>
    </row>
    <row r="13" spans="2:3" x14ac:dyDescent="0.4">
      <c r="B13" s="4" t="s">
        <v>10</v>
      </c>
      <c r="C13" s="4"/>
    </row>
    <row r="14" spans="2:3" x14ac:dyDescent="0.4">
      <c r="B14" s="5" t="s">
        <v>11</v>
      </c>
      <c r="C14" s="6" t="s">
        <v>77</v>
      </c>
    </row>
    <row r="15" spans="2:3" x14ac:dyDescent="0.4">
      <c r="B15" s="5" t="s">
        <v>12</v>
      </c>
      <c r="C15" s="6" t="s">
        <v>78</v>
      </c>
    </row>
    <row r="16" spans="2:3" x14ac:dyDescent="0.4">
      <c r="B16" s="5" t="s">
        <v>13</v>
      </c>
      <c r="C16" s="6" t="s">
        <v>79</v>
      </c>
    </row>
    <row r="17" spans="2:3" x14ac:dyDescent="0.4">
      <c r="B17" s="5" t="s">
        <v>14</v>
      </c>
      <c r="C17" s="6" t="s">
        <v>80</v>
      </c>
    </row>
    <row r="18" spans="2:3" x14ac:dyDescent="0.4">
      <c r="B18" s="5" t="s">
        <v>15</v>
      </c>
      <c r="C18" s="18">
        <v>44085</v>
      </c>
    </row>
    <row r="19" spans="2:3" x14ac:dyDescent="0.4">
      <c r="B19" s="5" t="s">
        <v>16</v>
      </c>
      <c r="C19" s="6" t="s">
        <v>81</v>
      </c>
    </row>
    <row r="20" spans="2:3" x14ac:dyDescent="0.4">
      <c r="B20" s="5" t="s">
        <v>17</v>
      </c>
      <c r="C20" s="13" t="s">
        <v>74</v>
      </c>
    </row>
    <row r="21" spans="2:3" x14ac:dyDescent="0.4">
      <c r="B21" s="5" t="s">
        <v>18</v>
      </c>
      <c r="C21" s="6" t="s">
        <v>82</v>
      </c>
    </row>
    <row r="22" spans="2:3" x14ac:dyDescent="0.4">
      <c r="B22" s="5" t="s">
        <v>19</v>
      </c>
      <c r="C22" s="13" t="s">
        <v>74</v>
      </c>
    </row>
    <row r="24" spans="2:3" x14ac:dyDescent="0.4">
      <c r="B24" s="4" t="s">
        <v>20</v>
      </c>
      <c r="C24" s="4"/>
    </row>
    <row r="25" spans="2:3" x14ac:dyDescent="0.4">
      <c r="B25" s="5" t="s">
        <v>21</v>
      </c>
      <c r="C25" s="7">
        <v>22</v>
      </c>
    </row>
    <row r="26" spans="2:3" x14ac:dyDescent="0.4">
      <c r="B26" s="5" t="s">
        <v>22</v>
      </c>
      <c r="C26" s="7">
        <v>22</v>
      </c>
    </row>
    <row r="27" spans="2:3" x14ac:dyDescent="0.4">
      <c r="B27" s="5" t="s">
        <v>23</v>
      </c>
      <c r="C27" s="8">
        <v>15000000</v>
      </c>
    </row>
    <row r="28" spans="2:3" x14ac:dyDescent="0.4">
      <c r="B28" s="5" t="s">
        <v>24</v>
      </c>
      <c r="C28" s="8">
        <v>1080000</v>
      </c>
    </row>
    <row r="29" spans="2:3" x14ac:dyDescent="0.4">
      <c r="B29" s="5" t="s">
        <v>25</v>
      </c>
      <c r="C29" s="8">
        <v>1230000</v>
      </c>
    </row>
    <row r="30" spans="2:3" x14ac:dyDescent="0.4">
      <c r="B30" s="5" t="s">
        <v>26</v>
      </c>
      <c r="C30" s="8">
        <v>0</v>
      </c>
    </row>
    <row r="31" spans="2:3" x14ac:dyDescent="0.4">
      <c r="B31" s="5" t="s">
        <v>27</v>
      </c>
      <c r="C31" s="8">
        <v>0</v>
      </c>
    </row>
    <row r="32" spans="2:3" x14ac:dyDescent="0.4">
      <c r="B32" s="5" t="s">
        <v>28</v>
      </c>
      <c r="C32" s="8">
        <v>0</v>
      </c>
    </row>
    <row r="33" spans="2:3" x14ac:dyDescent="0.4">
      <c r="B33" s="5" t="s">
        <v>29</v>
      </c>
      <c r="C33" s="8">
        <v>0</v>
      </c>
    </row>
    <row r="35" spans="2:3" x14ac:dyDescent="0.4">
      <c r="B35" s="4" t="s">
        <v>30</v>
      </c>
      <c r="C35" s="4"/>
    </row>
    <row r="36" spans="2:3" x14ac:dyDescent="0.4">
      <c r="B36" s="5" t="s">
        <v>31</v>
      </c>
      <c r="C36" s="8">
        <v>15000000</v>
      </c>
    </row>
    <row r="37" spans="2:3" x14ac:dyDescent="0.4">
      <c r="B37" s="5" t="s">
        <v>32</v>
      </c>
      <c r="C37" s="10">
        <v>0</v>
      </c>
    </row>
    <row r="38" spans="2:3" x14ac:dyDescent="0.4">
      <c r="B38" s="5" t="s">
        <v>33</v>
      </c>
      <c r="C38" s="9">
        <v>15500000</v>
      </c>
    </row>
    <row r="39" spans="2:3" x14ac:dyDescent="0.4">
      <c r="B39" s="5" t="s">
        <v>34</v>
      </c>
      <c r="C39" s="9">
        <v>0</v>
      </c>
    </row>
    <row r="41" spans="2:3" x14ac:dyDescent="0.4">
      <c r="B41" s="11" t="s">
        <v>35</v>
      </c>
      <c r="C41" s="11"/>
    </row>
    <row r="42" spans="2:3" x14ac:dyDescent="0.4">
      <c r="B42" s="11"/>
      <c r="C42" s="11"/>
    </row>
  </sheetData>
  <mergeCells count="6">
    <mergeCell ref="B41:C42"/>
    <mergeCell ref="B2:C2"/>
    <mergeCell ref="B5:C5"/>
    <mergeCell ref="B13:C13"/>
    <mergeCell ref="B24:C24"/>
    <mergeCell ref="B35:C35"/>
  </mergeCells>
  <hyperlinks>
    <hyperlink ref="C10" r:id="rId1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38"/>
  <sheetViews>
    <sheetView showGridLines="0" tabSelected="1" workbookViewId="0">
      <selection activeCell="G5" sqref="G5"/>
    </sheetView>
  </sheetViews>
  <sheetFormatPr defaultRowHeight="15.6" x14ac:dyDescent="0.35"/>
  <cols>
    <col min="1" max="1" width="2.44140625" style="17" customWidth="1"/>
    <col min="2" max="2" width="17.33203125" style="1" customWidth="1"/>
    <col min="3" max="3" width="60.5546875" style="1" bestFit="1" customWidth="1"/>
    <col min="4" max="4" width="16" style="1" customWidth="1"/>
    <col min="5" max="5" width="2.44140625" style="17" customWidth="1"/>
    <col min="6" max="6" width="13.21875" style="1" bestFit="1" customWidth="1"/>
    <col min="7" max="7" width="50.88671875" style="1" bestFit="1" customWidth="1"/>
    <col min="8" max="8" width="24.5546875" style="1" customWidth="1"/>
    <col min="9" max="9" width="2.44140625" style="17" customWidth="1"/>
    <col min="10" max="16384" width="8.88671875" style="1"/>
  </cols>
  <sheetData>
    <row r="2" spans="1:9" ht="24" customHeight="1" x14ac:dyDescent="0.35">
      <c r="B2" s="48" t="str">
        <f>'Nhập liệu'!C6</f>
        <v>Công ty A</v>
      </c>
      <c r="C2" s="48"/>
      <c r="D2" s="48"/>
      <c r="E2" s="48"/>
      <c r="F2" s="48"/>
      <c r="G2" s="48"/>
      <c r="H2" s="48"/>
    </row>
    <row r="3" spans="1:9" ht="17.399999999999999" x14ac:dyDescent="0.4">
      <c r="B3" s="49" t="str">
        <f>"Địa chỉ: "&amp;'Nhập liệu'!C8&amp;"    |    MST: "&amp;'Nhập liệu'!C7</f>
        <v>Địa chỉ: ------    |    MST: 0123456789</v>
      </c>
      <c r="C3" s="49"/>
      <c r="D3" s="49"/>
      <c r="E3" s="49"/>
      <c r="F3" s="49"/>
      <c r="G3" s="49"/>
      <c r="H3" s="49"/>
    </row>
    <row r="4" spans="1:9" ht="17.399999999999999" x14ac:dyDescent="0.4">
      <c r="B4" s="49" t="str">
        <f>"ĐT: "&amp;'Nhập liệu'!C9&amp;"    |    Email: "&amp;'Nhập liệu'!C10</f>
        <v>ĐT: 0123456789    |    Email: abc@email.com</v>
      </c>
      <c r="C4" s="49"/>
      <c r="D4" s="49"/>
      <c r="E4" s="49"/>
      <c r="F4" s="49"/>
      <c r="G4" s="49"/>
      <c r="H4" s="49"/>
    </row>
    <row r="6" spans="1:9" ht="30" customHeight="1" x14ac:dyDescent="0.35">
      <c r="B6" s="14" t="str">
        <f>"PHIẾU LƯƠNG THÁNG "&amp;TEXT(DATEVALUE('Nhập liệu'!C11&amp;"-01"),"MM/YYYY")</f>
        <v>PHIẾU LƯƠNG THÁNG 09/2026</v>
      </c>
      <c r="C6" s="14"/>
      <c r="D6" s="14"/>
      <c r="E6" s="14"/>
      <c r="F6" s="14"/>
      <c r="G6" s="14"/>
      <c r="H6" s="14"/>
    </row>
    <row r="8" spans="1:9" s="2" customFormat="1" ht="17.399999999999999" x14ac:dyDescent="0.4">
      <c r="A8" s="19"/>
      <c r="B8" s="42" t="s">
        <v>11</v>
      </c>
      <c r="C8" s="5" t="str">
        <f>'Nhập liệu'!C14</f>
        <v>NV-001</v>
      </c>
      <c r="E8" s="19"/>
      <c r="F8" s="43" t="s">
        <v>12</v>
      </c>
      <c r="G8" s="44"/>
      <c r="H8" s="45" t="str">
        <f>'Nhập liệu'!C15</f>
        <v>Nguyễn Văn A</v>
      </c>
      <c r="I8" s="19"/>
    </row>
    <row r="9" spans="1:9" s="2" customFormat="1" ht="17.399999999999999" x14ac:dyDescent="0.4">
      <c r="A9" s="19"/>
      <c r="B9" s="42" t="s">
        <v>13</v>
      </c>
      <c r="C9" s="5" t="str">
        <f>'Nhập liệu'!C16</f>
        <v>Kế toán</v>
      </c>
      <c r="E9" s="19"/>
      <c r="F9" s="43" t="s">
        <v>14</v>
      </c>
      <c r="G9" s="44"/>
      <c r="H9" s="46" t="str">
        <f>'Nhập liệu'!C17</f>
        <v>Kế toán trưởng</v>
      </c>
      <c r="I9" s="19"/>
    </row>
    <row r="10" spans="1:9" s="2" customFormat="1" ht="17.399999999999999" x14ac:dyDescent="0.4">
      <c r="A10" s="19"/>
      <c r="B10" s="42" t="s">
        <v>36</v>
      </c>
      <c r="C10" s="5">
        <f>'Nhập liệu'!C18</f>
        <v>44085</v>
      </c>
      <c r="E10" s="19"/>
      <c r="F10" s="43" t="s">
        <v>16</v>
      </c>
      <c r="G10" s="44"/>
      <c r="H10" s="46" t="str">
        <f>'Nhập liệu'!C19</f>
        <v>HĐ không thời hạn</v>
      </c>
      <c r="I10" s="19"/>
    </row>
    <row r="11" spans="1:9" s="2" customFormat="1" ht="17.399999999999999" x14ac:dyDescent="0.4">
      <c r="A11" s="19"/>
      <c r="B11" s="42" t="s">
        <v>17</v>
      </c>
      <c r="C11" s="5" t="str">
        <f>'Nhập liệu'!C20</f>
        <v>0123456789</v>
      </c>
      <c r="E11" s="19"/>
      <c r="F11" s="43" t="s">
        <v>18</v>
      </c>
      <c r="G11" s="44"/>
      <c r="H11" s="46" t="str">
        <f>'Nhập liệu'!C21</f>
        <v>Ngân hàng Vietcombank</v>
      </c>
      <c r="I11" s="19"/>
    </row>
    <row r="12" spans="1:9" s="2" customFormat="1" ht="17.399999999999999" x14ac:dyDescent="0.4">
      <c r="A12" s="19"/>
      <c r="B12" s="42" t="s">
        <v>19</v>
      </c>
      <c r="C12" s="5" t="str">
        <f>'Nhập liệu'!C22</f>
        <v>0123456789</v>
      </c>
      <c r="E12" s="19"/>
      <c r="F12" s="43" t="s">
        <v>37</v>
      </c>
      <c r="G12" s="44"/>
      <c r="H12" s="47">
        <f>'Nhập liệu'!C25</f>
        <v>22</v>
      </c>
      <c r="I12" s="19"/>
    </row>
    <row r="14" spans="1:9" s="2" customFormat="1" ht="17.399999999999999" x14ac:dyDescent="0.4">
      <c r="A14" s="19"/>
      <c r="B14" s="20" t="s">
        <v>38</v>
      </c>
      <c r="C14" s="20"/>
      <c r="D14" s="21">
        <f>'Nhập liệu'!C27+'Nhập liệu'!C28+'Nhập liệu'!C29</f>
        <v>17310000</v>
      </c>
      <c r="E14" s="19"/>
      <c r="I14" s="19"/>
    </row>
    <row r="15" spans="1:9" s="2" customFormat="1" ht="17.399999999999999" x14ac:dyDescent="0.4">
      <c r="A15" s="19"/>
      <c r="B15" s="22" t="s">
        <v>23</v>
      </c>
      <c r="C15" s="22"/>
      <c r="D15" s="23">
        <f>'Nhập liệu'!C27</f>
        <v>15000000</v>
      </c>
      <c r="E15" s="19"/>
      <c r="F15" s="22" t="s">
        <v>39</v>
      </c>
      <c r="G15" s="22"/>
      <c r="H15" s="23">
        <f>'Nhập liệu'!C29</f>
        <v>1230000</v>
      </c>
      <c r="I15" s="19"/>
    </row>
    <row r="16" spans="1:9" s="2" customFormat="1" ht="17.399999999999999" x14ac:dyDescent="0.4">
      <c r="A16" s="19"/>
      <c r="B16" s="22" t="s">
        <v>40</v>
      </c>
      <c r="C16" s="22"/>
      <c r="D16" s="23">
        <f>'Nhập liệu'!C28</f>
        <v>1080000</v>
      </c>
      <c r="E16" s="19"/>
      <c r="F16" s="22" t="s">
        <v>41</v>
      </c>
      <c r="G16" s="22"/>
      <c r="H16" s="23">
        <f>D14*'Nhập liệu'!C25/IF('Nhập liệu'!C26=0,1,'Nhập liệu'!C26)</f>
        <v>17310000</v>
      </c>
      <c r="I16" s="19"/>
    </row>
    <row r="18" spans="1:9" s="2" customFormat="1" ht="17.399999999999999" x14ac:dyDescent="0.4">
      <c r="A18" s="19"/>
      <c r="B18" s="24" t="s">
        <v>42</v>
      </c>
      <c r="C18" s="24"/>
      <c r="D18" s="24"/>
      <c r="E18" s="19"/>
      <c r="F18" s="25" t="s">
        <v>43</v>
      </c>
      <c r="G18" s="25"/>
      <c r="H18" s="25"/>
      <c r="I18" s="19"/>
    </row>
    <row r="19" spans="1:9" s="2" customFormat="1" ht="18" customHeight="1" x14ac:dyDescent="0.4">
      <c r="A19" s="19"/>
      <c r="B19" s="26" t="s">
        <v>44</v>
      </c>
      <c r="C19" s="27" t="s">
        <v>21</v>
      </c>
      <c r="D19" s="28">
        <f>'Nhập liệu'!C25</f>
        <v>22</v>
      </c>
      <c r="E19" s="19"/>
      <c r="F19" s="29" t="s">
        <v>44</v>
      </c>
      <c r="G19" s="30" t="s">
        <v>31</v>
      </c>
      <c r="H19" s="31">
        <f>'Nhập liệu'!C36</f>
        <v>15000000</v>
      </c>
      <c r="I19" s="19"/>
    </row>
    <row r="20" spans="1:9" s="2" customFormat="1" ht="18" customHeight="1" x14ac:dyDescent="0.4">
      <c r="A20" s="19"/>
      <c r="B20" s="32" t="s">
        <v>45</v>
      </c>
      <c r="C20" s="33" t="s">
        <v>46</v>
      </c>
      <c r="D20" s="34">
        <f>H16</f>
        <v>17310000</v>
      </c>
      <c r="E20" s="19"/>
      <c r="F20" s="32" t="s">
        <v>45</v>
      </c>
      <c r="G20" s="33" t="s">
        <v>47</v>
      </c>
      <c r="H20" s="34">
        <f>H21+H22+H23</f>
        <v>1575000</v>
      </c>
      <c r="I20" s="19"/>
    </row>
    <row r="21" spans="1:9" s="2" customFormat="1" ht="18" customHeight="1" x14ac:dyDescent="0.4">
      <c r="A21" s="19"/>
      <c r="B21" s="32" t="s">
        <v>48</v>
      </c>
      <c r="C21" s="33" t="s">
        <v>26</v>
      </c>
      <c r="D21" s="34">
        <f>'Nhập liệu'!C30</f>
        <v>0</v>
      </c>
      <c r="E21" s="19"/>
      <c r="F21" s="32" t="s">
        <v>49</v>
      </c>
      <c r="G21" s="33" t="s">
        <v>50</v>
      </c>
      <c r="H21" s="34">
        <f>ROUND('Nhập liệu'!C36*8%,0)</f>
        <v>1200000</v>
      </c>
      <c r="I21" s="19"/>
    </row>
    <row r="22" spans="1:9" s="2" customFormat="1" ht="18" customHeight="1" x14ac:dyDescent="0.4">
      <c r="A22" s="19"/>
      <c r="B22" s="32" t="s">
        <v>51</v>
      </c>
      <c r="C22" s="33" t="s">
        <v>27</v>
      </c>
      <c r="D22" s="34">
        <f>'Nhập liệu'!C31</f>
        <v>0</v>
      </c>
      <c r="E22" s="19"/>
      <c r="F22" s="32" t="s">
        <v>52</v>
      </c>
      <c r="G22" s="33" t="s">
        <v>53</v>
      </c>
      <c r="H22" s="34">
        <f>ROUND('Nhập liệu'!C36*1.5%,0)</f>
        <v>225000</v>
      </c>
      <c r="I22" s="19"/>
    </row>
    <row r="23" spans="1:9" s="2" customFormat="1" ht="18" customHeight="1" x14ac:dyDescent="0.4">
      <c r="A23" s="19"/>
      <c r="B23" s="32" t="s">
        <v>54</v>
      </c>
      <c r="C23" s="33" t="s">
        <v>29</v>
      </c>
      <c r="D23" s="34">
        <f>'Nhập liệu'!C33</f>
        <v>0</v>
      </c>
      <c r="E23" s="19"/>
      <c r="F23" s="32" t="s">
        <v>55</v>
      </c>
      <c r="G23" s="33" t="s">
        <v>56</v>
      </c>
      <c r="H23" s="34">
        <f>ROUND('Nhập liệu'!C36*1%,0)</f>
        <v>150000</v>
      </c>
      <c r="I23" s="19"/>
    </row>
    <row r="24" spans="1:9" s="2" customFormat="1" ht="18" customHeight="1" x14ac:dyDescent="0.4">
      <c r="A24" s="19"/>
      <c r="B24" s="32" t="s">
        <v>57</v>
      </c>
      <c r="C24" s="33" t="s">
        <v>58</v>
      </c>
      <c r="D24" s="34">
        <f>'Nhập liệu'!C28</f>
        <v>1080000</v>
      </c>
      <c r="E24" s="19"/>
      <c r="F24" s="32" t="s">
        <v>48</v>
      </c>
      <c r="G24" s="33" t="s">
        <v>59</v>
      </c>
      <c r="H24" s="34">
        <f>'Nhập liệu'!C38+'Nhập liệu'!C37*'Nhập liệu'!C39</f>
        <v>15500000</v>
      </c>
      <c r="I24" s="19"/>
    </row>
    <row r="25" spans="1:9" s="2" customFormat="1" ht="18" customHeight="1" x14ac:dyDescent="0.4">
      <c r="A25" s="19"/>
      <c r="B25" s="32" t="s">
        <v>60</v>
      </c>
      <c r="C25" s="33" t="s">
        <v>61</v>
      </c>
      <c r="D25" s="34">
        <f>D20+D21+D22+D23-D24-H25</f>
        <v>16230000</v>
      </c>
      <c r="E25" s="19"/>
      <c r="F25" s="32" t="s">
        <v>51</v>
      </c>
      <c r="G25" s="33" t="s">
        <v>28</v>
      </c>
      <c r="H25" s="34">
        <f>'Nhập liệu'!C32</f>
        <v>0</v>
      </c>
      <c r="I25" s="19"/>
    </row>
    <row r="26" spans="1:9" s="2" customFormat="1" ht="18" customHeight="1" x14ac:dyDescent="0.4">
      <c r="A26" s="19"/>
      <c r="B26" s="29" t="s">
        <v>62</v>
      </c>
      <c r="C26" s="35" t="s">
        <v>63</v>
      </c>
      <c r="D26" s="31">
        <f>D20+D21+D22+D23</f>
        <v>17310000</v>
      </c>
      <c r="E26" s="19"/>
      <c r="F26" s="39" t="s">
        <v>54</v>
      </c>
      <c r="G26" s="40" t="s">
        <v>64</v>
      </c>
      <c r="H26" s="41">
        <f>D25-(H20+H24)</f>
        <v>-845000</v>
      </c>
      <c r="I26" s="19"/>
    </row>
    <row r="27" spans="1:9" s="2" customFormat="1" ht="18" customHeight="1" x14ac:dyDescent="0.4">
      <c r="A27" s="19"/>
      <c r="E27" s="19"/>
      <c r="F27" s="32" t="s">
        <v>57</v>
      </c>
      <c r="G27" s="33" t="s">
        <v>65</v>
      </c>
      <c r="H27" s="34">
        <f>MAX(0,ROUND(IF(H26&lt;=0,0,IF(H26&lt;=5000000,H26*5%,IF(H26&lt;=10000000,H26*10%-250000,IF(H26&lt;=18000000,H26*15%-750000,IF(H26&lt;=32000000,H26*20%-1650000,IF(H26&lt;=52000000,H26*25%-3250000,IF(H26&lt;=80000000,H26*30%-5850000,H26*35%-9850000))))))),0))</f>
        <v>0</v>
      </c>
      <c r="I27" s="19"/>
    </row>
    <row r="28" spans="1:9" s="2" customFormat="1" ht="18" customHeight="1" x14ac:dyDescent="0.4">
      <c r="A28" s="19"/>
      <c r="E28" s="19"/>
      <c r="F28" s="29" t="s">
        <v>66</v>
      </c>
      <c r="G28" s="35" t="s">
        <v>67</v>
      </c>
      <c r="H28" s="31">
        <f>H20+H27</f>
        <v>1575000</v>
      </c>
      <c r="I28" s="19"/>
    </row>
    <row r="30" spans="1:9" ht="28.05" customHeight="1" x14ac:dyDescent="0.35">
      <c r="B30" s="15" t="s">
        <v>68</v>
      </c>
      <c r="C30" s="15"/>
      <c r="D30" s="16">
        <f>D26-H28</f>
        <v>15735000</v>
      </c>
      <c r="E30" s="16"/>
      <c r="F30" s="16"/>
      <c r="G30" s="16"/>
      <c r="H30" s="16"/>
    </row>
    <row r="32" spans="1:9" ht="17.399999999999999" x14ac:dyDescent="0.4">
      <c r="B32" s="36" t="s">
        <v>69</v>
      </c>
      <c r="C32" s="36"/>
      <c r="D32" s="36"/>
      <c r="E32" s="19"/>
      <c r="F32" s="36" t="s">
        <v>70</v>
      </c>
      <c r="G32" s="36"/>
      <c r="H32" s="36"/>
    </row>
    <row r="33" spans="2:8" ht="17.399999999999999" x14ac:dyDescent="0.4">
      <c r="B33" s="37" t="s">
        <v>71</v>
      </c>
      <c r="C33" s="37"/>
      <c r="D33" s="37"/>
      <c r="E33" s="19"/>
      <c r="F33" s="37" t="s">
        <v>71</v>
      </c>
      <c r="G33" s="37"/>
      <c r="H33" s="37"/>
    </row>
    <row r="38" spans="2:8" ht="28.05" customHeight="1" x14ac:dyDescent="0.35">
      <c r="B38" s="38" t="s">
        <v>72</v>
      </c>
      <c r="C38" s="38"/>
      <c r="D38" s="38"/>
      <c r="E38" s="38"/>
      <c r="F38" s="38"/>
      <c r="G38" s="38"/>
      <c r="H38" s="38"/>
    </row>
  </sheetData>
  <mergeCells count="23">
    <mergeCell ref="B38:H38"/>
    <mergeCell ref="F8:G8"/>
    <mergeCell ref="F9:G9"/>
    <mergeCell ref="F10:G10"/>
    <mergeCell ref="F11:G11"/>
    <mergeCell ref="F12:G12"/>
    <mergeCell ref="B30:C30"/>
    <mergeCell ref="D30:H30"/>
    <mergeCell ref="B32:D32"/>
    <mergeCell ref="F32:H32"/>
    <mergeCell ref="B33:D33"/>
    <mergeCell ref="F33:H33"/>
    <mergeCell ref="B15:C15"/>
    <mergeCell ref="F15:G15"/>
    <mergeCell ref="B16:C16"/>
    <mergeCell ref="F16:G16"/>
    <mergeCell ref="B18:D18"/>
    <mergeCell ref="F18:H18"/>
    <mergeCell ref="B14:C14"/>
    <mergeCell ref="B2:H2"/>
    <mergeCell ref="B3:H3"/>
    <mergeCell ref="B4:H4"/>
    <mergeCell ref="B6:H6"/>
  </mergeCells>
  <printOptions horizontalCentered="1"/>
  <pageMargins left="0.4" right="0.4" top="0.4" bottom="0.4" header="0.2" footer="0.2"/>
  <pageSetup paperSize="9" scale="7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Nhập liệu</vt:lpstr>
      <vt:lpstr>Phiếu lương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2026-09-15T09:58:43Z</dcterms:created>
  <dcterms:modified xsi:type="dcterms:W3CDTF">2026-09-15T10:15:14Z</dcterms:modified>
  <cp:category/>
</cp:coreProperties>
</file>